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18855" windowHeight="11760" activeTab="1"/>
  </bookViews>
  <sheets>
    <sheet name="Condicionales 1" sheetId="2" r:id="rId1"/>
    <sheet name="Condicionales 2" sheetId="1" r:id="rId2"/>
  </sheets>
  <calcPr calcId="144525"/>
</workbook>
</file>

<file path=xl/calcChain.xml><?xml version="1.0" encoding="utf-8"?>
<calcChain xmlns="http://schemas.openxmlformats.org/spreadsheetml/2006/main">
  <c r="T5" i="1" l="1"/>
  <c r="T6" i="1"/>
  <c r="T7" i="1"/>
  <c r="T8" i="1"/>
  <c r="T9" i="1"/>
  <c r="T10" i="1"/>
  <c r="T11" i="1"/>
  <c r="T12" i="1"/>
  <c r="T13" i="1"/>
  <c r="T14" i="1"/>
  <c r="T15" i="1"/>
  <c r="T4" i="1"/>
  <c r="S5" i="1"/>
  <c r="S6" i="1"/>
  <c r="S7" i="1"/>
  <c r="S8" i="1"/>
  <c r="S9" i="1"/>
  <c r="S10" i="1"/>
  <c r="S11" i="1"/>
  <c r="S12" i="1"/>
  <c r="S13" i="1"/>
  <c r="S14" i="1"/>
  <c r="S15" i="1"/>
  <c r="S4" i="1"/>
  <c r="N5" i="1"/>
  <c r="N6" i="1"/>
  <c r="N7" i="1"/>
  <c r="N8" i="1"/>
  <c r="N9" i="1"/>
  <c r="N10" i="1"/>
  <c r="N11" i="1"/>
  <c r="N12" i="1"/>
  <c r="N13" i="1"/>
  <c r="N14" i="1"/>
  <c r="N15" i="1"/>
  <c r="N4" i="1"/>
  <c r="I5" i="1"/>
  <c r="I6" i="1"/>
  <c r="I7" i="1"/>
  <c r="I8" i="1"/>
  <c r="I9" i="1"/>
  <c r="I10" i="1"/>
  <c r="I11" i="1"/>
  <c r="I12" i="1"/>
  <c r="I13" i="1"/>
  <c r="I14" i="1"/>
  <c r="I15" i="1"/>
  <c r="I4" i="1"/>
  <c r="E5" i="1"/>
  <c r="O5" i="1" s="1"/>
  <c r="E6" i="1"/>
  <c r="E7" i="1"/>
  <c r="E8" i="1"/>
  <c r="E9" i="1"/>
  <c r="O9" i="1" s="1"/>
  <c r="E10" i="1"/>
  <c r="E11" i="1"/>
  <c r="E12" i="1"/>
  <c r="E13" i="1"/>
  <c r="O13" i="1" s="1"/>
  <c r="E14" i="1"/>
  <c r="E15" i="1"/>
  <c r="E4" i="1"/>
  <c r="O6" i="2"/>
  <c r="O7" i="2"/>
  <c r="O8" i="2"/>
  <c r="O9" i="2"/>
  <c r="O10" i="2"/>
  <c r="O11" i="2"/>
  <c r="O12" i="2"/>
  <c r="O13" i="2"/>
  <c r="O14" i="2"/>
  <c r="O5" i="2"/>
  <c r="Q6" i="2"/>
  <c r="Q7" i="2"/>
  <c r="Q8" i="2"/>
  <c r="Q9" i="2"/>
  <c r="Q10" i="2"/>
  <c r="Q11" i="2"/>
  <c r="Q12" i="2"/>
  <c r="Q13" i="2"/>
  <c r="Q14" i="2"/>
  <c r="Q5" i="2"/>
  <c r="P6" i="2"/>
  <c r="P7" i="2"/>
  <c r="P8" i="2"/>
  <c r="P9" i="2"/>
  <c r="P10" i="2"/>
  <c r="P11" i="2"/>
  <c r="P12" i="2"/>
  <c r="P13" i="2"/>
  <c r="P14" i="2"/>
  <c r="P5" i="2"/>
  <c r="K6" i="2"/>
  <c r="K7" i="2"/>
  <c r="K8" i="2"/>
  <c r="K9" i="2"/>
  <c r="K10" i="2"/>
  <c r="K11" i="2"/>
  <c r="K12" i="2"/>
  <c r="K13" i="2"/>
  <c r="K14" i="2"/>
  <c r="K5" i="2"/>
  <c r="N6" i="2"/>
  <c r="N7" i="2"/>
  <c r="N8" i="2"/>
  <c r="N9" i="2"/>
  <c r="N10" i="2"/>
  <c r="N11" i="2"/>
  <c r="N12" i="2"/>
  <c r="N13" i="2"/>
  <c r="N14" i="2"/>
  <c r="N5" i="2"/>
  <c r="M8" i="2"/>
  <c r="M6" i="2"/>
  <c r="M7" i="2"/>
  <c r="M9" i="2"/>
  <c r="M10" i="2"/>
  <c r="M11" i="2"/>
  <c r="M12" i="2"/>
  <c r="M13" i="2"/>
  <c r="M14" i="2"/>
  <c r="M5" i="2"/>
  <c r="L6" i="2"/>
  <c r="L7" i="2"/>
  <c r="L8" i="2"/>
  <c r="L9" i="2"/>
  <c r="L10" i="2"/>
  <c r="L11" i="2"/>
  <c r="L12" i="2"/>
  <c r="L13" i="2"/>
  <c r="L14" i="2"/>
  <c r="L5" i="2"/>
  <c r="J6" i="2"/>
  <c r="J7" i="2"/>
  <c r="J8" i="2"/>
  <c r="J9" i="2"/>
  <c r="J10" i="2"/>
  <c r="J11" i="2"/>
  <c r="J12" i="2"/>
  <c r="J13" i="2"/>
  <c r="J14" i="2"/>
  <c r="J5" i="2"/>
  <c r="I6" i="2"/>
  <c r="I7" i="2"/>
  <c r="I8" i="2"/>
  <c r="I9" i="2"/>
  <c r="I10" i="2"/>
  <c r="I11" i="2"/>
  <c r="I12" i="2"/>
  <c r="I13" i="2"/>
  <c r="I14" i="2"/>
  <c r="I5" i="2"/>
  <c r="H8" i="2"/>
  <c r="H9" i="2"/>
  <c r="H6" i="2"/>
  <c r="H7" i="2"/>
  <c r="H10" i="2"/>
  <c r="H11" i="2"/>
  <c r="H12" i="2"/>
  <c r="H13" i="2"/>
  <c r="H14" i="2"/>
  <c r="H5" i="2"/>
  <c r="F13" i="1" l="1"/>
  <c r="F5" i="1"/>
  <c r="G13" i="1"/>
  <c r="G9" i="1"/>
  <c r="H13" i="1"/>
  <c r="L13" i="1" s="1"/>
  <c r="J13" i="1"/>
  <c r="J9" i="1"/>
  <c r="J5" i="1"/>
  <c r="F9" i="1"/>
  <c r="G5" i="1"/>
  <c r="H5" i="1" s="1"/>
  <c r="F15" i="1"/>
  <c r="F11" i="1"/>
  <c r="F7" i="1"/>
  <c r="G15" i="1"/>
  <c r="G11" i="1"/>
  <c r="H11" i="1" s="1"/>
  <c r="G7" i="1"/>
  <c r="H15" i="1"/>
  <c r="L15" i="1" s="1"/>
  <c r="H7" i="1"/>
  <c r="L7" i="1" s="1"/>
  <c r="J15" i="1"/>
  <c r="J11" i="1"/>
  <c r="J7" i="1"/>
  <c r="O15" i="1"/>
  <c r="O11" i="1"/>
  <c r="O7" i="1"/>
  <c r="F4" i="1"/>
  <c r="F14" i="1"/>
  <c r="F12" i="1"/>
  <c r="F10" i="1"/>
  <c r="F8" i="1"/>
  <c r="F6" i="1"/>
  <c r="G4" i="1"/>
  <c r="G14" i="1"/>
  <c r="G12" i="1"/>
  <c r="G10" i="1"/>
  <c r="G8" i="1"/>
  <c r="G6" i="1"/>
  <c r="H4" i="1"/>
  <c r="L4" i="1" s="1"/>
  <c r="H14" i="1"/>
  <c r="L14" i="1" s="1"/>
  <c r="H12" i="1"/>
  <c r="L12" i="1" s="1"/>
  <c r="H10" i="1"/>
  <c r="L10" i="1" s="1"/>
  <c r="H8" i="1"/>
  <c r="L8" i="1" s="1"/>
  <c r="H6" i="1"/>
  <c r="L6" i="1" s="1"/>
  <c r="J4" i="1"/>
  <c r="J14" i="1"/>
  <c r="J12" i="1"/>
  <c r="J10" i="1"/>
  <c r="J8" i="1"/>
  <c r="J6" i="1"/>
  <c r="O4" i="1"/>
  <c r="O14" i="1"/>
  <c r="O12" i="1"/>
  <c r="O10" i="1"/>
  <c r="O8" i="1"/>
  <c r="O6" i="1"/>
  <c r="L5" i="1" l="1"/>
  <c r="L11" i="1"/>
  <c r="R11" i="1"/>
  <c r="Q6" i="1"/>
  <c r="P6" i="1"/>
  <c r="M6" i="1"/>
  <c r="K6" i="1"/>
  <c r="Q10" i="1"/>
  <c r="P10" i="1"/>
  <c r="M10" i="1"/>
  <c r="K10" i="1"/>
  <c r="Q14" i="1"/>
  <c r="P14" i="1"/>
  <c r="M14" i="1"/>
  <c r="K14" i="1"/>
  <c r="Q7" i="1"/>
  <c r="P7" i="1"/>
  <c r="M7" i="1"/>
  <c r="K7" i="1"/>
  <c r="Q15" i="1"/>
  <c r="P15" i="1"/>
  <c r="M15" i="1"/>
  <c r="K15" i="1"/>
  <c r="R12" i="1"/>
  <c r="R13" i="1"/>
  <c r="Q13" i="1"/>
  <c r="P13" i="1"/>
  <c r="M13" i="1"/>
  <c r="K13" i="1"/>
  <c r="Q8" i="1"/>
  <c r="P8" i="1"/>
  <c r="M8" i="1"/>
  <c r="K8" i="1"/>
  <c r="Q12" i="1"/>
  <c r="P12" i="1"/>
  <c r="M12" i="1"/>
  <c r="K12" i="1"/>
  <c r="Q4" i="1"/>
  <c r="P4" i="1"/>
  <c r="M4" i="1"/>
  <c r="K4" i="1"/>
  <c r="Q11" i="1"/>
  <c r="P11" i="1"/>
  <c r="M11" i="1"/>
  <c r="K11" i="1"/>
  <c r="R10" i="1"/>
  <c r="R14" i="1"/>
  <c r="Q9" i="1"/>
  <c r="P9" i="1"/>
  <c r="M9" i="1"/>
  <c r="K9" i="1"/>
  <c r="H9" i="1"/>
  <c r="Q5" i="1"/>
  <c r="P5" i="1"/>
  <c r="M5" i="1"/>
  <c r="K5" i="1"/>
  <c r="R7" i="1"/>
  <c r="R15" i="1"/>
  <c r="L9" i="1" l="1"/>
  <c r="R9" i="1"/>
  <c r="R8" i="1"/>
  <c r="R4" i="1"/>
  <c r="R6" i="1"/>
  <c r="R5" i="1"/>
</calcChain>
</file>

<file path=xl/sharedStrings.xml><?xml version="1.0" encoding="utf-8"?>
<sst xmlns="http://schemas.openxmlformats.org/spreadsheetml/2006/main" count="102" uniqueCount="88">
  <si>
    <t>C O N D I C I O N A L E S   E X C E L   X P</t>
  </si>
  <si>
    <t>Articulos</t>
  </si>
  <si>
    <t>Cantidad</t>
  </si>
  <si>
    <t>V/Unitario</t>
  </si>
  <si>
    <t>Costo</t>
  </si>
  <si>
    <t>NETO</t>
  </si>
  <si>
    <t>Condicion1</t>
  </si>
  <si>
    <t>Condicion2</t>
  </si>
  <si>
    <t>Condicion3</t>
  </si>
  <si>
    <t>Condicion4</t>
  </si>
  <si>
    <t>Condicion5</t>
  </si>
  <si>
    <t>Condicion6</t>
  </si>
  <si>
    <t>Condicion7</t>
  </si>
  <si>
    <t>Condicion8</t>
  </si>
  <si>
    <t>Condicion9</t>
  </si>
  <si>
    <t>Condicion10</t>
  </si>
  <si>
    <t>Condición 11</t>
  </si>
  <si>
    <t>Condición 12</t>
  </si>
  <si>
    <t>Pasta</t>
  </si>
  <si>
    <t>Papa</t>
  </si>
  <si>
    <t>Arroz</t>
  </si>
  <si>
    <t>Aceite</t>
  </si>
  <si>
    <t>Panela</t>
  </si>
  <si>
    <t>Sal</t>
  </si>
  <si>
    <t>Chocolate</t>
  </si>
  <si>
    <t>Frijol</t>
  </si>
  <si>
    <t>Ejercicio de practica sobre analisis y construccion de condicionales =SI(CONDICION ; VERDAD ; FALSO), tenga en cuenta que, aunque en la contruccion del condicional pide en su orden CONDICION  - VERDAD - FALSO,  en los enunciados que se dan, estos tres elementos pueden estar en desorden.</t>
  </si>
  <si>
    <r>
      <t>Condicion 6</t>
    </r>
    <r>
      <rPr>
        <sz val="10"/>
        <rFont val="Arial"/>
        <family val="2"/>
      </rPr>
      <t>: Hallar el 2,5% del Vlr unitario, si la cantidad es mayor o igual a 8.</t>
    </r>
  </si>
  <si>
    <r>
      <t>Condicion 8</t>
    </r>
    <r>
      <rPr>
        <sz val="10"/>
        <rFont val="Arial"/>
        <family val="2"/>
      </rPr>
      <t>: Hallar el 3,5% del vlr unitario si la suma de los Ivas y Retenciones es diferente de 6000.</t>
    </r>
  </si>
  <si>
    <r>
      <t>Condicion 9</t>
    </r>
    <r>
      <rPr>
        <sz val="10"/>
        <rFont val="Arial"/>
        <family val="2"/>
      </rPr>
      <t>: Si la suma del Iva y la retencion es menor de 2.500, escriba BAJO IMPUESTO, sino escriba SOBRECOSTO</t>
    </r>
  </si>
  <si>
    <r>
      <t>Condicion10</t>
    </r>
    <r>
      <rPr>
        <sz val="10"/>
        <rFont val="Arial"/>
        <family val="2"/>
      </rPr>
      <t>: Si el promedio de los costos menos el maximo de los netos es igual de 50.000; hallar la raiz cuadrada del valor unitario, sino escriba QUE CHICHARRON</t>
    </r>
  </si>
  <si>
    <r>
      <t>Condicion11</t>
    </r>
    <r>
      <rPr>
        <sz val="10"/>
        <rFont val="Arial"/>
        <family val="2"/>
      </rPr>
      <t xml:space="preserve">:Si el Costo es menor a 60,000 dar un Iva del 12% sino del 16% </t>
    </r>
  </si>
  <si>
    <t>si el costo es mayor de 2000, sume costo y precio, de lo contrario, reste costo y precio</t>
  </si>
  <si>
    <t>si la cantidad es diferente de 1, escriba HAY EXISTENCIAS AUN, sino escriba COMPRAR ARTICULO</t>
  </si>
  <si>
    <t>si el total es mayor de 3,000,000 hallar el 3% del total, sino escriba SON VENTAS MENORES</t>
  </si>
  <si>
    <t>Si  la sesion es Scanners escriba DISPOSITIVOS DE SALIDA, sino escriba COMUNICACIÓN  EN LA RED</t>
  </si>
  <si>
    <t>Si la suma del precio y la cantidad son menores de 10,000, hallar la raiz cubica al total, sino escriba VALEN MUCHO</t>
  </si>
  <si>
    <t>Si el modelo es C100 GLS, escriba ES ULTRA, de lo contrario escriba ES SENCILLO</t>
  </si>
  <si>
    <t>Si el promedio de los PRECIOS es  mayor de 15.000 escriba HAY QUE REBAJARLOS, sino escriba SON COMPETITIVOS LOS PRECIOS</t>
  </si>
  <si>
    <t>Si el nombre del producto es copiadora personal, hallar la raiz cuadrada del precio, sino hallar la raiz cubica del precio</t>
  </si>
  <si>
    <t>Calcule el 20% de descuento al total, si el costo es superior a 10,000</t>
  </si>
  <si>
    <t>indique cual seria el total menos el 5%, si el precio es mayor de 11,000, sino escriba SIN DESCUENTO</t>
  </si>
  <si>
    <t>Sección</t>
  </si>
  <si>
    <t>Modelo</t>
  </si>
  <si>
    <t>Nombre del producto</t>
  </si>
  <si>
    <t>Precio</t>
  </si>
  <si>
    <t>Total</t>
  </si>
  <si>
    <t>Condicion 1</t>
  </si>
  <si>
    <t>Condicion 2</t>
  </si>
  <si>
    <t>Condicion 3</t>
  </si>
  <si>
    <t>Condicion 4</t>
  </si>
  <si>
    <t>Condicion 5</t>
  </si>
  <si>
    <t>Condicion 6</t>
  </si>
  <si>
    <t>Condicion 7</t>
  </si>
  <si>
    <t>Condicion 8</t>
  </si>
  <si>
    <t>Condicion 9</t>
  </si>
  <si>
    <t>Condicion 10</t>
  </si>
  <si>
    <t>Scanners</t>
  </si>
  <si>
    <t>C300 GLS</t>
  </si>
  <si>
    <t>Scanners para Negocios</t>
  </si>
  <si>
    <t>C310 GLS</t>
  </si>
  <si>
    <t>C320 GLS</t>
  </si>
  <si>
    <t>Scannerspara Negocios</t>
  </si>
  <si>
    <t>C100 GLS</t>
  </si>
  <si>
    <t>ScannersPersonal ULTRA</t>
  </si>
  <si>
    <t>C110 GLS</t>
  </si>
  <si>
    <t>ScannersPersonal</t>
  </si>
  <si>
    <t>C120 GLS</t>
  </si>
  <si>
    <t>C510 GLS</t>
  </si>
  <si>
    <t>ScannersProfesional Plus</t>
  </si>
  <si>
    <t>C520 GLS</t>
  </si>
  <si>
    <t>Conmutador</t>
  </si>
  <si>
    <t>F300 G</t>
  </si>
  <si>
    <t>Conmutadorpara Negocios</t>
  </si>
  <si>
    <t>F350 G</t>
  </si>
  <si>
    <t>Azúcar</t>
  </si>
  <si>
    <t>Garbanzos</t>
  </si>
  <si>
    <t>Chocolisto</t>
  </si>
  <si>
    <t>Avena</t>
  </si>
  <si>
    <t>Iva 16%</t>
  </si>
  <si>
    <t>Retencion 3%</t>
  </si>
  <si>
    <r>
      <t>Condiciòn 1</t>
    </r>
    <r>
      <rPr>
        <sz val="10"/>
        <rFont val="Arial"/>
        <family val="2"/>
      </rPr>
      <t>: Si el vlr unitario es mayor de 9,000, escriba COSTOSO, sino escriba BARATO.</t>
    </r>
  </si>
  <si>
    <r>
      <t>Condicion 2</t>
    </r>
    <r>
      <rPr>
        <sz val="10"/>
        <rFont val="Arial"/>
        <family val="2"/>
      </rPr>
      <t>: Si el costo es diferente de 4900, sumar cantidad y vlr unitario, sino sacar la raiz cuadrada al vlr unitario.</t>
    </r>
  </si>
  <si>
    <r>
      <t>Condicion 3</t>
    </r>
    <r>
      <rPr>
        <sz val="10"/>
        <rFont val="Arial"/>
        <family val="2"/>
      </rPr>
      <t>: Si la suma del Iva y la Retenciòn son menores de 8500, divida Iva y Retencion, sino multiplique Iva y Retencion.</t>
    </r>
  </si>
  <si>
    <r>
      <t>Condicion 4</t>
    </r>
    <r>
      <rPr>
        <sz val="10"/>
        <rFont val="Arial"/>
        <family val="2"/>
      </rPr>
      <t>: Dar el 5% de descuento al vlr unitario si el neto es mayor de 38000.</t>
    </r>
  </si>
  <si>
    <r>
      <t>Condicion 5</t>
    </r>
    <r>
      <rPr>
        <sz val="10"/>
        <rFont val="Arial"/>
        <family val="2"/>
      </rPr>
      <t>: Sumar 2000 al costo si el Iva es diferente de 4.060, sino escriba NO CUMPLE.</t>
    </r>
  </si>
  <si>
    <r>
      <t>Condicion 7</t>
    </r>
    <r>
      <rPr>
        <sz val="10"/>
        <rFont val="Arial"/>
        <family val="2"/>
      </rPr>
      <t>: Sacar la raìz cùbica a los costos menores de 5900.</t>
    </r>
  </si>
  <si>
    <r>
      <t>Condicion12</t>
    </r>
    <r>
      <rPr>
        <sz val="10"/>
        <rFont val="Arial"/>
        <family val="2"/>
      </rPr>
      <t>:Si el Costo es menor o igual a 10,000 a 50,000 sacar una retencion del 2,5 sino del 3%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</si>
</sst>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2" formatCode="_(&quot;$&quot;\ * #,##0_);_(&quot;$&quot;\ * \(#,##0\);_(&quot;$&quot;\ * &quot;-&quot;_);_(@_)"/>
    <numFmt numFmtId="44" formatCode="_(&quot;$&quot;\ * #,##0.00_);_(&quot;$&quot;\ * \(#,##0.00\);_(&quot;$&quot;\ * &quot;-&quot;??_);_(@_)"/>
    <numFmt numFmtId="164" formatCode="_ &quot;$&quot;\ * #,##0.00_ ;_ &quot;$&quot;\ * \-#,##0.00_ ;_ &quot;$&quot;\ * &quot;-&quot;??_ ;_ @_ "/>
    <numFmt numFmtId="165" formatCode="_ * #,##0.00_ ;_ * \-#,##0.00_ ;_ * &quot;-&quot;??_ ;_ @_ "/>
    <numFmt numFmtId="166" formatCode="_ &quot;$&quot;\ * #,##0_ ;_ &quot;$&quot;\ * \-#,##0_ ;_ &quot;$&quot;\ * &quot;-&quot;??_ ;_ @_ "/>
    <numFmt numFmtId="167" formatCode="_ &quot;$&quot;\ * #,##0.0_ ;_ &quot;$&quot;\ * \-#,##0.0_ ;_ &quot;$&quot;\ * &quot;-&quot;??_ ;_ @_ "/>
    <numFmt numFmtId="168" formatCode="_(&quot;$&quot;\ * #,##0_);_(&quot;$&quot;\ * \(#,##0\);_(&quot;$&quot;\ * &quot;-&quot;??_);_(@_)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24"/>
      <color indexed="9"/>
      <name val="Arial"/>
      <family val="2"/>
    </font>
    <font>
      <b/>
      <sz val="8"/>
      <name val="Arial"/>
      <family val="2"/>
    </font>
    <font>
      <sz val="10"/>
      <color indexed="9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8.5"/>
      <color indexed="18"/>
      <name val="MS Sans Serif"/>
      <family val="2"/>
    </font>
    <font>
      <sz val="14"/>
      <name val="Monotype Corsiva"/>
      <family val="4"/>
    </font>
    <font>
      <sz val="11"/>
      <color theme="1"/>
      <name val="Calibri"/>
      <family val="2"/>
      <scheme val="minor"/>
    </font>
    <font>
      <b/>
      <sz val="8.5"/>
      <color theme="1" tint="0.249977111117893"/>
      <name val="MS Sans Serif"/>
      <family val="2"/>
    </font>
    <font>
      <sz val="8"/>
      <color theme="1"/>
      <name val="Arial"/>
      <family val="2"/>
    </font>
    <font>
      <sz val="7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0.59999389629810485"/>
        <bgColor indexed="64"/>
      </patternFill>
    </fill>
  </fills>
  <borders count="9">
    <border>
      <left/>
      <right/>
      <top/>
      <bottom/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/>
      <top style="medium">
        <color indexed="2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6">
    <xf numFmtId="0" fontId="0" fillId="0" borderId="0"/>
    <xf numFmtId="165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</cellStyleXfs>
  <cellXfs count="46">
    <xf numFmtId="0" fontId="0" fillId="0" borderId="0" xfId="0"/>
    <xf numFmtId="0" fontId="1" fillId="0" borderId="0" xfId="4"/>
    <xf numFmtId="0" fontId="2" fillId="0" borderId="0" xfId="4" applyFont="1"/>
    <xf numFmtId="0" fontId="1" fillId="0" borderId="1" xfId="4" applyFont="1" applyFill="1" applyBorder="1"/>
    <xf numFmtId="0" fontId="2" fillId="2" borderId="2" xfId="4" applyFont="1" applyFill="1" applyBorder="1" applyAlignment="1">
      <alignment horizontal="center"/>
    </xf>
    <xf numFmtId="0" fontId="4" fillId="2" borderId="2" xfId="4" applyFont="1" applyFill="1" applyBorder="1" applyAlignment="1">
      <alignment horizontal="center"/>
    </xf>
    <xf numFmtId="0" fontId="1" fillId="0" borderId="0" xfId="4" applyFill="1"/>
    <xf numFmtId="0" fontId="6" fillId="0" borderId="0" xfId="4" applyFont="1" applyFill="1" applyBorder="1" applyAlignment="1">
      <alignment horizontal="left" wrapText="1"/>
    </xf>
    <xf numFmtId="0" fontId="1" fillId="0" borderId="0" xfId="4" applyNumberFormat="1"/>
    <xf numFmtId="0" fontId="4" fillId="2" borderId="3" xfId="4" applyFont="1" applyFill="1" applyBorder="1" applyAlignment="1">
      <alignment horizontal="center"/>
    </xf>
    <xf numFmtId="0" fontId="7" fillId="3" borderId="8" xfId="4" applyFont="1" applyFill="1" applyBorder="1"/>
    <xf numFmtId="0" fontId="1" fillId="0" borderId="0" xfId="5"/>
    <xf numFmtId="0" fontId="11" fillId="4" borderId="4" xfId="5" applyFont="1" applyFill="1" applyBorder="1" applyAlignment="1">
      <alignment horizontal="left"/>
    </xf>
    <xf numFmtId="0" fontId="11" fillId="4" borderId="5" xfId="5" applyFont="1" applyFill="1" applyBorder="1" applyAlignment="1">
      <alignment horizontal="left"/>
    </xf>
    <xf numFmtId="0" fontId="11" fillId="4" borderId="5" xfId="5" applyFont="1" applyFill="1" applyBorder="1" applyAlignment="1">
      <alignment horizontal="center"/>
    </xf>
    <xf numFmtId="0" fontId="8" fillId="5" borderId="5" xfId="5" applyFont="1" applyFill="1" applyBorder="1" applyAlignment="1">
      <alignment horizontal="center"/>
    </xf>
    <xf numFmtId="0" fontId="9" fillId="6" borderId="5" xfId="5" applyFont="1" applyFill="1" applyBorder="1" applyAlignment="1"/>
    <xf numFmtId="0" fontId="9" fillId="6" borderId="6" xfId="5" applyFont="1" applyFill="1" applyBorder="1" applyAlignment="1"/>
    <xf numFmtId="166" fontId="9" fillId="6" borderId="6" xfId="3" applyNumberFormat="1" applyFont="1" applyFill="1" applyBorder="1" applyAlignment="1"/>
    <xf numFmtId="167" fontId="9" fillId="6" borderId="6" xfId="3" applyNumberFormat="1" applyFont="1" applyFill="1" applyBorder="1"/>
    <xf numFmtId="166" fontId="9" fillId="6" borderId="5" xfId="3" applyNumberFormat="1" applyFont="1" applyFill="1" applyBorder="1" applyAlignment="1"/>
    <xf numFmtId="167" fontId="9" fillId="6" borderId="5" xfId="3" applyNumberFormat="1" applyFont="1" applyFill="1" applyBorder="1"/>
    <xf numFmtId="166" fontId="9" fillId="6" borderId="5" xfId="3" applyNumberFormat="1" applyFont="1" applyFill="1" applyBorder="1"/>
    <xf numFmtId="0" fontId="12" fillId="7" borderId="5" xfId="5" applyFont="1" applyFill="1" applyBorder="1" applyAlignment="1">
      <alignment horizontal="center" wrapText="1"/>
    </xf>
    <xf numFmtId="0" fontId="6" fillId="7" borderId="5" xfId="5" applyFont="1" applyFill="1" applyBorder="1" applyAlignment="1">
      <alignment wrapText="1"/>
    </xf>
    <xf numFmtId="0" fontId="12" fillId="7" borderId="5" xfId="5" applyFont="1" applyFill="1" applyBorder="1" applyAlignment="1">
      <alignment wrapText="1"/>
    </xf>
    <xf numFmtId="0" fontId="13" fillId="7" borderId="5" xfId="5" applyFont="1" applyFill="1" applyBorder="1" applyAlignment="1">
      <alignment wrapText="1"/>
    </xf>
    <xf numFmtId="0" fontId="5" fillId="8" borderId="2" xfId="4" applyFont="1" applyFill="1" applyBorder="1" applyAlignment="1">
      <alignment horizontal="center"/>
    </xf>
    <xf numFmtId="0" fontId="1" fillId="9" borderId="2" xfId="4" applyFill="1" applyBorder="1"/>
    <xf numFmtId="0" fontId="1" fillId="9" borderId="2" xfId="4" applyFill="1" applyBorder="1" applyAlignment="1">
      <alignment horizontal="center"/>
    </xf>
    <xf numFmtId="0" fontId="1" fillId="9" borderId="3" xfId="4" applyFill="1" applyBorder="1"/>
    <xf numFmtId="0" fontId="1" fillId="9" borderId="8" xfId="4" applyFill="1" applyBorder="1"/>
    <xf numFmtId="0" fontId="7" fillId="9" borderId="2" xfId="4" applyFont="1" applyFill="1" applyBorder="1"/>
    <xf numFmtId="44" fontId="1" fillId="0" borderId="0" xfId="2" applyFont="1"/>
    <xf numFmtId="44" fontId="1" fillId="0" borderId="0" xfId="2" applyNumberFormat="1" applyFont="1"/>
    <xf numFmtId="42" fontId="1" fillId="9" borderId="2" xfId="1" applyNumberFormat="1" applyFont="1" applyFill="1" applyBorder="1" applyAlignment="1">
      <alignment horizontal="right"/>
    </xf>
    <xf numFmtId="42" fontId="1" fillId="9" borderId="2" xfId="2" applyNumberFormat="1" applyFont="1" applyFill="1" applyBorder="1"/>
    <xf numFmtId="42" fontId="1" fillId="9" borderId="2" xfId="1" applyNumberFormat="1" applyFont="1" applyFill="1" applyBorder="1"/>
    <xf numFmtId="2" fontId="1" fillId="9" borderId="2" xfId="4" applyNumberFormat="1" applyFill="1" applyBorder="1"/>
    <xf numFmtId="1" fontId="1" fillId="9" borderId="2" xfId="4" applyNumberFormat="1" applyFill="1" applyBorder="1"/>
    <xf numFmtId="168" fontId="1" fillId="9" borderId="2" xfId="4" applyNumberFormat="1" applyFill="1" applyBorder="1"/>
    <xf numFmtId="1" fontId="1" fillId="9" borderId="8" xfId="4" applyNumberFormat="1" applyFill="1" applyBorder="1"/>
    <xf numFmtId="0" fontId="3" fillId="8" borderId="0" xfId="4" applyFont="1" applyFill="1" applyAlignment="1">
      <alignment horizontal="center" vertical="center"/>
    </xf>
    <xf numFmtId="0" fontId="3" fillId="8" borderId="7" xfId="4" applyFont="1" applyFill="1" applyBorder="1" applyAlignment="1">
      <alignment horizontal="center" vertical="center"/>
    </xf>
    <xf numFmtId="0" fontId="7" fillId="8" borderId="0" xfId="4" applyFont="1" applyFill="1" applyBorder="1" applyAlignment="1">
      <alignment horizontal="center" wrapText="1"/>
    </xf>
    <xf numFmtId="0" fontId="7" fillId="8" borderId="7" xfId="4" applyFont="1" applyFill="1" applyBorder="1" applyAlignment="1">
      <alignment horizontal="center" wrapText="1"/>
    </xf>
  </cellXfs>
  <cellStyles count="6">
    <cellStyle name="Millares 2" xfId="1"/>
    <cellStyle name="Moneda" xfId="2" builtinId="4"/>
    <cellStyle name="Moneda 4" xfId="3"/>
    <cellStyle name="Normal" xfId="0" builtinId="0"/>
    <cellStyle name="Normal 2" xfId="4"/>
    <cellStyle name="Normal 4" xfId="5"/>
  </cellStyles>
  <dxfs count="0"/>
  <tableStyles count="0" defaultTableStyle="TableStyleMedium9" defaultPivotStyle="PivotStyleLight16"/>
  <colors>
    <mruColors>
      <color rgb="FFFADF9C"/>
      <color rgb="FFF1F3D9"/>
      <color rgb="FFFFCCCC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4"/>
  <sheetViews>
    <sheetView topLeftCell="H1" zoomScale="90" zoomScaleNormal="90" workbookViewId="0">
      <selection activeCell="Q16" sqref="Q16"/>
    </sheetView>
  </sheetViews>
  <sheetFormatPr baseColWidth="10" defaultRowHeight="15" x14ac:dyDescent="0.25"/>
  <cols>
    <col min="1" max="1" width="14" bestFit="1" customWidth="1"/>
    <col min="2" max="2" width="12" bestFit="1" customWidth="1"/>
    <col min="3" max="3" width="28.28515625" bestFit="1" customWidth="1"/>
    <col min="4" max="5" width="11.28515625" bestFit="1" customWidth="1"/>
    <col min="6" max="6" width="9.28515625" bestFit="1" customWidth="1"/>
    <col min="7" max="7" width="15.85546875" bestFit="1" customWidth="1"/>
    <col min="8" max="8" width="17.28515625" bestFit="1" customWidth="1"/>
    <col min="9" max="9" width="25" bestFit="1" customWidth="1"/>
    <col min="10" max="10" width="25.28515625" bestFit="1" customWidth="1"/>
    <col min="11" max="11" width="25.85546875" bestFit="1" customWidth="1"/>
    <col min="12" max="12" width="17" bestFit="1" customWidth="1"/>
    <col min="13" max="13" width="15.85546875" bestFit="1" customWidth="1"/>
    <col min="14" max="14" width="34.5703125" bestFit="1" customWidth="1"/>
    <col min="15" max="15" width="12.7109375" bestFit="1" customWidth="1"/>
    <col min="16" max="16" width="16.28515625" bestFit="1" customWidth="1"/>
    <col min="17" max="17" width="18.28515625" bestFit="1" customWidth="1"/>
  </cols>
  <sheetData>
    <row r="1" spans="1:17" x14ac:dyDescent="0.25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</row>
    <row r="2" spans="1:17" x14ac:dyDescent="0.25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</row>
    <row r="3" spans="1:17" ht="91.5" thickBot="1" x14ac:dyDescent="0.3">
      <c r="A3" s="11"/>
      <c r="B3" s="11"/>
      <c r="C3" s="11"/>
      <c r="D3" s="11"/>
      <c r="E3" s="11"/>
      <c r="F3" s="11"/>
      <c r="G3" s="11"/>
      <c r="H3" s="23" t="s">
        <v>32</v>
      </c>
      <c r="I3" s="24" t="s">
        <v>33</v>
      </c>
      <c r="J3" s="25" t="s">
        <v>34</v>
      </c>
      <c r="K3" s="26" t="s">
        <v>35</v>
      </c>
      <c r="L3" s="25" t="s">
        <v>36</v>
      </c>
      <c r="M3" s="25" t="s">
        <v>37</v>
      </c>
      <c r="N3" s="24" t="s">
        <v>38</v>
      </c>
      <c r="O3" s="25" t="s">
        <v>39</v>
      </c>
      <c r="P3" s="24" t="s">
        <v>40</v>
      </c>
      <c r="Q3" s="25" t="s">
        <v>41</v>
      </c>
    </row>
    <row r="4" spans="1:17" x14ac:dyDescent="0.25">
      <c r="A4" s="12" t="s">
        <v>42</v>
      </c>
      <c r="B4" s="12" t="s">
        <v>43</v>
      </c>
      <c r="C4" s="13" t="s">
        <v>44</v>
      </c>
      <c r="D4" s="14" t="s">
        <v>4</v>
      </c>
      <c r="E4" s="14" t="s">
        <v>45</v>
      </c>
      <c r="F4" s="14" t="s">
        <v>2</v>
      </c>
      <c r="G4" s="14" t="s">
        <v>46</v>
      </c>
      <c r="H4" s="15" t="s">
        <v>47</v>
      </c>
      <c r="I4" s="15" t="s">
        <v>48</v>
      </c>
      <c r="J4" s="15" t="s">
        <v>49</v>
      </c>
      <c r="K4" s="15" t="s">
        <v>50</v>
      </c>
      <c r="L4" s="15" t="s">
        <v>51</v>
      </c>
      <c r="M4" s="15" t="s">
        <v>52</v>
      </c>
      <c r="N4" s="15" t="s">
        <v>53</v>
      </c>
      <c r="O4" s="15" t="s">
        <v>54</v>
      </c>
      <c r="P4" s="15" t="s">
        <v>55</v>
      </c>
      <c r="Q4" s="15" t="s">
        <v>56</v>
      </c>
    </row>
    <row r="5" spans="1:17" ht="18.75" x14ac:dyDescent="0.3">
      <c r="A5" s="16" t="s">
        <v>57</v>
      </c>
      <c r="B5" s="16" t="s">
        <v>58</v>
      </c>
      <c r="C5" s="17" t="s">
        <v>59</v>
      </c>
      <c r="D5" s="18">
        <v>3570.8453</v>
      </c>
      <c r="E5" s="18">
        <v>4642.0988900000002</v>
      </c>
      <c r="F5" s="18">
        <v>590</v>
      </c>
      <c r="G5" s="19">
        <v>2738838.3451</v>
      </c>
      <c r="H5" s="33">
        <f>IF(D5&gt;2000,D5+E5,D5-E5)</f>
        <v>8212.9441900000002</v>
      </c>
      <c r="I5" s="33" t="str">
        <f>IF(F5=1,"AUN HAY EXISTENCIAS","COMPRAR ARTICULO")</f>
        <v>COMPRAR ARTICULO</v>
      </c>
      <c r="J5" s="33" t="str">
        <f>IF(G5&gt;3000000,G5*(1-3%),"SON VENTAS MENORES")</f>
        <v>SON VENTAS MENORES</v>
      </c>
      <c r="K5" s="33" t="str">
        <f>IF(A5="Scanners","DISPOSITIVOS DE SALIDA","COMUNICACIÓN DE RED")</f>
        <v>DISPOSITIVOS DE SALIDA</v>
      </c>
      <c r="L5" s="33">
        <f>IF(E5+F5&lt;10000,POWER(G5,1/3),"VALEN MUCHO")</f>
        <v>139.91216165367666</v>
      </c>
      <c r="M5" s="33" t="str">
        <f>IF(B5="C100 GLS",ES ULTRA,"ES SENCILLO")</f>
        <v>ES SENCILLO</v>
      </c>
      <c r="N5" s="33" t="str">
        <f>IF(AVERAGE(E5:E14)&gt;15000,"HAY QUE REBAJARLOS","SON COMPETITIVOS LOS PRECIOS")</f>
        <v>SON COMPETITIVOS LOS PRECIOS</v>
      </c>
      <c r="O5" s="33">
        <f>IF(C5="Scannerspersonal",POWER(E5,1/2),POWER(E5,1/3))</f>
        <v>16.681616365492012</v>
      </c>
      <c r="P5" s="33" t="str">
        <f>IF(D5&gt;10000,G5*(1-20%),"ES INFERIOR")</f>
        <v>ES INFERIOR</v>
      </c>
      <c r="Q5" s="33" t="str">
        <f>IF(E5&gt;11000,G5*(1-5%),"SIN DESCUENTO")</f>
        <v>SIN DESCUENTO</v>
      </c>
    </row>
    <row r="6" spans="1:17" ht="18.75" x14ac:dyDescent="0.3">
      <c r="A6" s="16" t="s">
        <v>57</v>
      </c>
      <c r="B6" s="16" t="s">
        <v>60</v>
      </c>
      <c r="C6" s="16" t="s">
        <v>59</v>
      </c>
      <c r="D6" s="20">
        <v>2855.0158999999999</v>
      </c>
      <c r="E6" s="20">
        <v>3711.5206699999999</v>
      </c>
      <c r="F6" s="20">
        <v>340</v>
      </c>
      <c r="G6" s="21">
        <v>1261917.0278</v>
      </c>
      <c r="H6" s="33">
        <f t="shared" ref="H6:H14" si="0">IF(D6&gt;2000,D6+E6,D6-E6)</f>
        <v>6566.5365700000002</v>
      </c>
      <c r="I6" s="33" t="str">
        <f t="shared" ref="I6:I14" si="1">IF(F6=1,"AUN HAY EXISTENCIAS","COMPRAR ARTICULO")</f>
        <v>COMPRAR ARTICULO</v>
      </c>
      <c r="J6" s="33" t="str">
        <f t="shared" ref="J6:J14" si="2">IF(G6&gt;3000000,G6*(1-3%),"SON VENTAS MENORES")</f>
        <v>SON VENTAS MENORES</v>
      </c>
      <c r="K6" s="33" t="str">
        <f t="shared" ref="K6:K14" si="3">IF(A6="Scanners","DISPOSITIVOS DE SALIDA","COMUNICACIÓN DE RED")</f>
        <v>DISPOSITIVOS DE SALIDA</v>
      </c>
      <c r="L6" s="33">
        <f t="shared" ref="L6:L14" si="4">IF(E6+F6&lt;10000,POWER(G6,1/3),"VALEN MUCHO")</f>
        <v>108.06297846573999</v>
      </c>
      <c r="M6" s="33" t="str">
        <f>IF(B6="C100 GLS",ES ULTRA,"ES SENCILLO")</f>
        <v>ES SENCILLO</v>
      </c>
      <c r="N6" s="33" t="str">
        <f t="shared" ref="N6:N14" si="5">IF(AVERAGE(E6:E15)&gt;15000,"HAY QUE REBAJARLOS","SON COMPETITIVOS LOS PRECIOS")</f>
        <v>SON COMPETITIVOS LOS PRECIOS</v>
      </c>
      <c r="O6" s="33">
        <f t="shared" ref="O6:O14" si="6">IF(C6="Scannerspersonal",POWER(E6,1/2),POWER(E6,1/3))</f>
        <v>15.482840072866946</v>
      </c>
      <c r="P6" s="33" t="str">
        <f t="shared" ref="P6:P14" si="7">IF(D6&gt;10000,G6*(1-20%),"ES INFERIOR")</f>
        <v>ES INFERIOR</v>
      </c>
      <c r="Q6" s="33" t="str">
        <f t="shared" ref="Q6:Q14" si="8">IF(E6&gt;11000,G6*(1-5%),"SIN DESCUENTO")</f>
        <v>SIN DESCUENTO</v>
      </c>
    </row>
    <row r="7" spans="1:17" ht="18.75" x14ac:dyDescent="0.3">
      <c r="A7" s="16" t="s">
        <v>57</v>
      </c>
      <c r="B7" s="16" t="s">
        <v>61</v>
      </c>
      <c r="C7" s="16" t="s">
        <v>62</v>
      </c>
      <c r="D7" s="20">
        <v>4558.0159999999996</v>
      </c>
      <c r="E7" s="20">
        <v>5925.4207999999999</v>
      </c>
      <c r="F7" s="20">
        <v>740</v>
      </c>
      <c r="G7" s="21">
        <v>4384811.392</v>
      </c>
      <c r="H7" s="33">
        <f t="shared" si="0"/>
        <v>10483.436799999999</v>
      </c>
      <c r="I7" s="33" t="str">
        <f t="shared" si="1"/>
        <v>COMPRAR ARTICULO</v>
      </c>
      <c r="J7" s="33">
        <f t="shared" si="2"/>
        <v>4253267.0502399998</v>
      </c>
      <c r="K7" s="33" t="str">
        <f t="shared" si="3"/>
        <v>DISPOSITIVOS DE SALIDA</v>
      </c>
      <c r="L7" s="33">
        <f t="shared" si="4"/>
        <v>163.67548599518403</v>
      </c>
      <c r="M7" s="33" t="str">
        <f>IF(B7="C100 GLS",ES ULTRA,"ES SENCILLO")</f>
        <v>ES SENCILLO</v>
      </c>
      <c r="N7" s="33" t="str">
        <f t="shared" si="5"/>
        <v>SON COMPETITIVOS LOS PRECIOS</v>
      </c>
      <c r="O7" s="33">
        <f t="shared" si="6"/>
        <v>18.095603258339054</v>
      </c>
      <c r="P7" s="33" t="str">
        <f t="shared" si="7"/>
        <v>ES INFERIOR</v>
      </c>
      <c r="Q7" s="33" t="str">
        <f t="shared" si="8"/>
        <v>SIN DESCUENTO</v>
      </c>
    </row>
    <row r="8" spans="1:17" ht="18.75" x14ac:dyDescent="0.3">
      <c r="A8" s="16" t="s">
        <v>57</v>
      </c>
      <c r="B8" s="16" t="s">
        <v>63</v>
      </c>
      <c r="C8" s="16" t="s">
        <v>64</v>
      </c>
      <c r="D8" s="20">
        <v>937.48050000000001</v>
      </c>
      <c r="E8" s="20">
        <v>1218.7246500000001</v>
      </c>
      <c r="F8" s="20">
        <v>891</v>
      </c>
      <c r="G8" s="21">
        <v>1085883.6631500002</v>
      </c>
      <c r="H8" s="34">
        <f>SUM(+IF(D8&gt;2000,D8+E8,D8-E8))</f>
        <v>-281.2441500000001</v>
      </c>
      <c r="I8" s="33" t="str">
        <f t="shared" si="1"/>
        <v>COMPRAR ARTICULO</v>
      </c>
      <c r="J8" s="33" t="str">
        <f t="shared" si="2"/>
        <v>SON VENTAS MENORES</v>
      </c>
      <c r="K8" s="33" t="str">
        <f t="shared" si="3"/>
        <v>DISPOSITIVOS DE SALIDA</v>
      </c>
      <c r="L8" s="33">
        <f t="shared" si="4"/>
        <v>102.78453286494589</v>
      </c>
      <c r="M8" s="33" t="str">
        <f>IF(B8="C100 GLS","ES ULTRA","ES SENCILLO")</f>
        <v>ES ULTRA</v>
      </c>
      <c r="N8" s="33" t="str">
        <f t="shared" si="5"/>
        <v>SON COMPETITIVOS LOS PRECIOS</v>
      </c>
      <c r="O8" s="33">
        <f t="shared" si="6"/>
        <v>10.68157264431416</v>
      </c>
      <c r="P8" s="33" t="str">
        <f t="shared" si="7"/>
        <v>ES INFERIOR</v>
      </c>
      <c r="Q8" s="33" t="str">
        <f t="shared" si="8"/>
        <v>SIN DESCUENTO</v>
      </c>
    </row>
    <row r="9" spans="1:17" ht="18.75" x14ac:dyDescent="0.3">
      <c r="A9" s="16" t="s">
        <v>57</v>
      </c>
      <c r="B9" s="16" t="s">
        <v>65</v>
      </c>
      <c r="C9" s="16" t="s">
        <v>66</v>
      </c>
      <c r="D9" s="20">
        <v>992.97659999999996</v>
      </c>
      <c r="E9" s="20">
        <v>1290.86958</v>
      </c>
      <c r="F9" s="20">
        <v>606</v>
      </c>
      <c r="G9" s="21">
        <v>782266.96548000001</v>
      </c>
      <c r="H9" s="34">
        <f>IF(D9&gt;2000,D9+E9,D9-E9)</f>
        <v>-297.89298000000008</v>
      </c>
      <c r="I9" s="33" t="str">
        <f t="shared" si="1"/>
        <v>COMPRAR ARTICULO</v>
      </c>
      <c r="J9" s="33" t="str">
        <f t="shared" si="2"/>
        <v>SON VENTAS MENORES</v>
      </c>
      <c r="K9" s="33" t="str">
        <f t="shared" si="3"/>
        <v>DISPOSITIVOS DE SALIDA</v>
      </c>
      <c r="L9" s="33">
        <f t="shared" si="4"/>
        <v>92.140733155562643</v>
      </c>
      <c r="M9" s="33" t="str">
        <f>IF(B9="C100 GLS",ES ULTRA,"ES SENCILLO")</f>
        <v>ES SENCILLO</v>
      </c>
      <c r="N9" s="33" t="str">
        <f t="shared" si="5"/>
        <v>SON COMPETITIVOS LOS PRECIOS</v>
      </c>
      <c r="O9" s="33">
        <f t="shared" si="6"/>
        <v>35.928673507381262</v>
      </c>
      <c r="P9" s="33" t="str">
        <f t="shared" si="7"/>
        <v>ES INFERIOR</v>
      </c>
      <c r="Q9" s="33" t="str">
        <f t="shared" si="8"/>
        <v>SIN DESCUENTO</v>
      </c>
    </row>
    <row r="10" spans="1:17" ht="18.75" x14ac:dyDescent="0.3">
      <c r="A10" s="16" t="s">
        <v>57</v>
      </c>
      <c r="B10" s="16" t="s">
        <v>67</v>
      </c>
      <c r="C10" s="16" t="s">
        <v>66</v>
      </c>
      <c r="D10" s="20">
        <v>2191.5749999999998</v>
      </c>
      <c r="E10" s="20">
        <v>2849.0474999999997</v>
      </c>
      <c r="F10" s="20">
        <v>1</v>
      </c>
      <c r="G10" s="21">
        <v>2849.0474999999997</v>
      </c>
      <c r="H10" s="33">
        <f t="shared" si="0"/>
        <v>5040.6224999999995</v>
      </c>
      <c r="I10" s="33" t="str">
        <f t="shared" si="1"/>
        <v>AUN HAY EXISTENCIAS</v>
      </c>
      <c r="J10" s="33" t="str">
        <f t="shared" si="2"/>
        <v>SON VENTAS MENORES</v>
      </c>
      <c r="K10" s="33" t="str">
        <f t="shared" si="3"/>
        <v>DISPOSITIVOS DE SALIDA</v>
      </c>
      <c r="L10" s="33">
        <f t="shared" si="4"/>
        <v>14.176419735305313</v>
      </c>
      <c r="M10" s="33" t="str">
        <f>IF(B10="C100 GLS",ES ULTRA,"ES SENCILLO")</f>
        <v>ES SENCILLO</v>
      </c>
      <c r="N10" s="33" t="str">
        <f t="shared" si="5"/>
        <v>SON COMPETITIVOS LOS PRECIOS</v>
      </c>
      <c r="O10" s="33">
        <f t="shared" si="6"/>
        <v>53.37646953480531</v>
      </c>
      <c r="P10" s="33" t="str">
        <f t="shared" si="7"/>
        <v>ES INFERIOR</v>
      </c>
      <c r="Q10" s="33" t="str">
        <f t="shared" si="8"/>
        <v>SIN DESCUENTO</v>
      </c>
    </row>
    <row r="11" spans="1:17" ht="18.75" x14ac:dyDescent="0.3">
      <c r="A11" s="16" t="s">
        <v>57</v>
      </c>
      <c r="B11" s="16" t="s">
        <v>68</v>
      </c>
      <c r="C11" s="16" t="s">
        <v>69</v>
      </c>
      <c r="D11" s="20">
        <v>7753.4754000000003</v>
      </c>
      <c r="E11" s="20">
        <v>10079.518020000001</v>
      </c>
      <c r="F11" s="20">
        <v>580</v>
      </c>
      <c r="G11" s="21">
        <v>5846120.4516000012</v>
      </c>
      <c r="H11" s="33">
        <f t="shared" si="0"/>
        <v>17832.993420000003</v>
      </c>
      <c r="I11" s="33" t="str">
        <f t="shared" si="1"/>
        <v>COMPRAR ARTICULO</v>
      </c>
      <c r="J11" s="33">
        <f t="shared" si="2"/>
        <v>5670736.8380520009</v>
      </c>
      <c r="K11" s="33" t="str">
        <f t="shared" si="3"/>
        <v>DISPOSITIVOS DE SALIDA</v>
      </c>
      <c r="L11" s="33" t="str">
        <f t="shared" si="4"/>
        <v>VALEN MUCHO</v>
      </c>
      <c r="M11" s="33" t="str">
        <f>IF(B11="C100 GLS",ES ULTRA,"ES SENCILLO")</f>
        <v>ES SENCILLO</v>
      </c>
      <c r="N11" s="33" t="str">
        <f t="shared" si="5"/>
        <v>SON COMPETITIVOS LOS PRECIOS</v>
      </c>
      <c r="O11" s="33">
        <f t="shared" si="6"/>
        <v>21.601301661955301</v>
      </c>
      <c r="P11" s="33" t="str">
        <f t="shared" si="7"/>
        <v>ES INFERIOR</v>
      </c>
      <c r="Q11" s="33" t="str">
        <f t="shared" si="8"/>
        <v>SIN DESCUENTO</v>
      </c>
    </row>
    <row r="12" spans="1:17" ht="18.75" x14ac:dyDescent="0.3">
      <c r="A12" s="16" t="s">
        <v>57</v>
      </c>
      <c r="B12" s="16" t="s">
        <v>70</v>
      </c>
      <c r="C12" s="16" t="s">
        <v>69</v>
      </c>
      <c r="D12" s="20">
        <v>10524</v>
      </c>
      <c r="E12" s="20">
        <v>13681.2</v>
      </c>
      <c r="F12" s="20">
        <v>665</v>
      </c>
      <c r="G12" s="21">
        <v>9097998</v>
      </c>
      <c r="H12" s="33">
        <f t="shared" si="0"/>
        <v>24205.200000000001</v>
      </c>
      <c r="I12" s="33" t="str">
        <f t="shared" si="1"/>
        <v>COMPRAR ARTICULO</v>
      </c>
      <c r="J12" s="33">
        <f t="shared" si="2"/>
        <v>8825058.0600000005</v>
      </c>
      <c r="K12" s="33" t="str">
        <f t="shared" si="3"/>
        <v>DISPOSITIVOS DE SALIDA</v>
      </c>
      <c r="L12" s="33" t="str">
        <f t="shared" si="4"/>
        <v>VALEN MUCHO</v>
      </c>
      <c r="M12" s="33" t="str">
        <f>IF(B12="C100 GLS",ES ULTRA,"ES SENCILLO")</f>
        <v>ES SENCILLO</v>
      </c>
      <c r="N12" s="33" t="str">
        <f t="shared" si="5"/>
        <v>SON COMPETITIVOS LOS PRECIOS</v>
      </c>
      <c r="O12" s="33">
        <f t="shared" si="6"/>
        <v>23.917074917389243</v>
      </c>
      <c r="P12" s="33">
        <f t="shared" si="7"/>
        <v>7278398.4000000004</v>
      </c>
      <c r="Q12" s="33">
        <f t="shared" si="8"/>
        <v>8643098.0999999996</v>
      </c>
    </row>
    <row r="13" spans="1:17" ht="18.75" x14ac:dyDescent="0.3">
      <c r="A13" s="16" t="s">
        <v>71</v>
      </c>
      <c r="B13" s="16" t="s">
        <v>72</v>
      </c>
      <c r="C13" s="16" t="s">
        <v>73</v>
      </c>
      <c r="D13" s="20">
        <v>2050.5500000000002</v>
      </c>
      <c r="E13" s="20">
        <v>2665.7150000000001</v>
      </c>
      <c r="F13" s="22">
        <v>653</v>
      </c>
      <c r="G13" s="21">
        <v>1740711.895</v>
      </c>
      <c r="H13" s="33">
        <f t="shared" si="0"/>
        <v>4716.2650000000003</v>
      </c>
      <c r="I13" s="33" t="str">
        <f t="shared" si="1"/>
        <v>COMPRAR ARTICULO</v>
      </c>
      <c r="J13" s="33" t="str">
        <f t="shared" si="2"/>
        <v>SON VENTAS MENORES</v>
      </c>
      <c r="K13" s="33" t="str">
        <f t="shared" si="3"/>
        <v>COMUNICACIÓN DE RED</v>
      </c>
      <c r="L13" s="33">
        <f t="shared" si="4"/>
        <v>120.29353820424825</v>
      </c>
      <c r="M13" s="33" t="str">
        <f>IF(B13="C100 GLS",ES ULTRA,"ES SENCILLO")</f>
        <v>ES SENCILLO</v>
      </c>
      <c r="N13" s="33" t="str">
        <f t="shared" si="5"/>
        <v>SON COMPETITIVOS LOS PRECIOS</v>
      </c>
      <c r="O13" s="33">
        <f t="shared" si="6"/>
        <v>13.865575668705597</v>
      </c>
      <c r="P13" s="33" t="str">
        <f t="shared" si="7"/>
        <v>ES INFERIOR</v>
      </c>
      <c r="Q13" s="33" t="str">
        <f t="shared" si="8"/>
        <v>SIN DESCUENTO</v>
      </c>
    </row>
    <row r="14" spans="1:17" ht="18.75" x14ac:dyDescent="0.3">
      <c r="A14" s="16" t="s">
        <v>71</v>
      </c>
      <c r="B14" s="16" t="s">
        <v>74</v>
      </c>
      <c r="C14" s="16" t="s">
        <v>73</v>
      </c>
      <c r="D14" s="20">
        <v>2260.66</v>
      </c>
      <c r="E14" s="20">
        <v>2938.8579999999997</v>
      </c>
      <c r="F14" s="22">
        <v>404</v>
      </c>
      <c r="G14" s="21">
        <v>1187298.632</v>
      </c>
      <c r="H14" s="33">
        <f t="shared" si="0"/>
        <v>5199.518</v>
      </c>
      <c r="I14" s="33" t="str">
        <f t="shared" si="1"/>
        <v>COMPRAR ARTICULO</v>
      </c>
      <c r="J14" s="33" t="str">
        <f t="shared" si="2"/>
        <v>SON VENTAS MENORES</v>
      </c>
      <c r="K14" s="33" t="str">
        <f t="shared" si="3"/>
        <v>COMUNICACIÓN DE RED</v>
      </c>
      <c r="L14" s="33">
        <f t="shared" si="4"/>
        <v>105.8896035885405</v>
      </c>
      <c r="M14" s="33" t="str">
        <f>IF(B14="C100 GLS",ES ULTRA,"ES SENCILLO")</f>
        <v>ES SENCILLO</v>
      </c>
      <c r="N14" s="33" t="str">
        <f t="shared" si="5"/>
        <v>SON COMPETITIVOS LOS PRECIOS</v>
      </c>
      <c r="O14" s="33">
        <f t="shared" si="6"/>
        <v>14.323842403871419</v>
      </c>
      <c r="P14" s="33" t="str">
        <f t="shared" si="7"/>
        <v>ES INFERIOR</v>
      </c>
      <c r="Q14" s="33" t="str">
        <f t="shared" si="8"/>
        <v>SIN DESCUENTO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"/>
  <sheetViews>
    <sheetView tabSelected="1" topLeftCell="A6" workbookViewId="0">
      <selection activeCell="R7" sqref="R7"/>
    </sheetView>
  </sheetViews>
  <sheetFormatPr baseColWidth="10" defaultRowHeight="15" x14ac:dyDescent="0.25"/>
  <cols>
    <col min="2" max="2" width="10" customWidth="1"/>
    <col min="3" max="3" width="9.140625" customWidth="1"/>
    <col min="4" max="4" width="10" customWidth="1"/>
    <col min="5" max="6" width="9.28515625" customWidth="1"/>
    <col min="7" max="7" width="13.140625" customWidth="1"/>
    <col min="8" max="8" width="9.28515625" customWidth="1"/>
    <col min="9" max="9" width="10.140625" customWidth="1"/>
    <col min="10" max="16" width="9.7109375" customWidth="1"/>
    <col min="17" max="17" width="16.7109375" bestFit="1" customWidth="1"/>
    <col min="18" max="18" width="10.5703125" customWidth="1"/>
    <col min="19" max="20" width="11.7109375" bestFit="1" customWidth="1"/>
  </cols>
  <sheetData>
    <row r="1" spans="1:20" x14ac:dyDescent="0.25">
      <c r="A1" s="1"/>
      <c r="B1" s="42" t="s">
        <v>0</v>
      </c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3"/>
    </row>
    <row r="2" spans="1:20" x14ac:dyDescent="0.25">
      <c r="A2" s="1"/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3"/>
    </row>
    <row r="3" spans="1:20" x14ac:dyDescent="0.25">
      <c r="A3" s="3"/>
      <c r="B3" s="4" t="s">
        <v>1</v>
      </c>
      <c r="C3" s="4" t="s">
        <v>2</v>
      </c>
      <c r="D3" s="4" t="s">
        <v>3</v>
      </c>
      <c r="E3" s="4" t="s">
        <v>4</v>
      </c>
      <c r="F3" s="4" t="s">
        <v>79</v>
      </c>
      <c r="G3" s="4" t="s">
        <v>80</v>
      </c>
      <c r="H3" s="4" t="s">
        <v>5</v>
      </c>
      <c r="I3" s="5" t="s">
        <v>6</v>
      </c>
      <c r="J3" s="5" t="s">
        <v>7</v>
      </c>
      <c r="K3" s="5" t="s">
        <v>8</v>
      </c>
      <c r="L3" s="5" t="s">
        <v>9</v>
      </c>
      <c r="M3" s="5" t="s">
        <v>10</v>
      </c>
      <c r="N3" s="5" t="s">
        <v>11</v>
      </c>
      <c r="O3" s="5" t="s">
        <v>12</v>
      </c>
      <c r="P3" s="5" t="s">
        <v>13</v>
      </c>
      <c r="Q3" s="5" t="s">
        <v>14</v>
      </c>
      <c r="R3" s="9" t="s">
        <v>15</v>
      </c>
      <c r="S3" s="10" t="s">
        <v>16</v>
      </c>
      <c r="T3" s="10" t="s">
        <v>17</v>
      </c>
    </row>
    <row r="4" spans="1:20" x14ac:dyDescent="0.25">
      <c r="A4" s="27">
        <v>1</v>
      </c>
      <c r="B4" s="32" t="s">
        <v>18</v>
      </c>
      <c r="C4" s="29">
        <v>7</v>
      </c>
      <c r="D4" s="35">
        <v>3600</v>
      </c>
      <c r="E4" s="36">
        <f>PRODUCT(C4:D4)</f>
        <v>25200</v>
      </c>
      <c r="F4" s="37">
        <f>(E4*16%)</f>
        <v>4032</v>
      </c>
      <c r="G4" s="37">
        <f>(E4*3%)</f>
        <v>756</v>
      </c>
      <c r="H4" s="37">
        <f>(E4-F4-G4)</f>
        <v>20412</v>
      </c>
      <c r="I4" s="28" t="str">
        <f>IF(D4&gt;9000,"COSTOSO","BARATO")</f>
        <v>BARATO</v>
      </c>
      <c r="J4" s="28">
        <f>IF(E4&lt;&gt;4900,(C4+D4),POWER(D4,1/2))</f>
        <v>3607</v>
      </c>
      <c r="K4" s="38">
        <f>IF(F4+G4&lt;8500,F4/G4,F4*G4)</f>
        <v>5.333333333333333</v>
      </c>
      <c r="L4" s="28" t="b">
        <f>IF(H4&gt;38000,D4*(1-5%))</f>
        <v>0</v>
      </c>
      <c r="M4" s="40">
        <f>IF(F4&lt;&gt;4060,E4+2000,"NO CUMPLE")</f>
        <v>27200</v>
      </c>
      <c r="N4" s="28" t="b">
        <f>IF(C4&gt;8,D4*2.5%)</f>
        <v>0</v>
      </c>
      <c r="O4" s="28" t="b">
        <f>IF(E4&lt;5900,POWER(E4,1/2))</f>
        <v>0</v>
      </c>
      <c r="P4" s="28">
        <f>IF(F4+G4&lt;&gt;6000,D4*3.5%)</f>
        <v>126.00000000000001</v>
      </c>
      <c r="Q4" s="28" t="str">
        <f>IF(F4+G4&lt;2500,"BAJO  IMPUESTO","SOBRECOSTO")</f>
        <v>SOBRECOSTO</v>
      </c>
      <c r="R4" s="30" t="str">
        <f>IF(AVERAGE(E4:E15)-MAX(H4:H15)=50000,POWER(D4,1/2),"QUÉ CHICHARRON")</f>
        <v>QUÉ CHICHARRON</v>
      </c>
      <c r="S4" s="31">
        <f>IF(E4&lt;60000,E4*12%,E4*16%)</f>
        <v>3024</v>
      </c>
      <c r="T4" s="41">
        <f>IF(E4&lt;=10000,(50000*(1-2.5%)),(50000*(1-3%)))</f>
        <v>48500</v>
      </c>
    </row>
    <row r="5" spans="1:20" x14ac:dyDescent="0.25">
      <c r="A5" s="27">
        <v>2</v>
      </c>
      <c r="B5" s="28" t="s">
        <v>19</v>
      </c>
      <c r="C5" s="29">
        <v>5</v>
      </c>
      <c r="D5" s="35">
        <v>2600</v>
      </c>
      <c r="E5" s="36">
        <f t="shared" ref="E5:E15" si="0">PRODUCT(C5:D5)</f>
        <v>13000</v>
      </c>
      <c r="F5" s="37">
        <f t="shared" ref="F5:F15" si="1">(E5*16%)</f>
        <v>2080</v>
      </c>
      <c r="G5" s="37">
        <f t="shared" ref="G5:G15" si="2">(E5*3%)</f>
        <v>390</v>
      </c>
      <c r="H5" s="37">
        <f t="shared" ref="H5:H15" si="3">(E5-F5-G5)</f>
        <v>10530</v>
      </c>
      <c r="I5" s="28" t="str">
        <f t="shared" ref="I5:I15" si="4">IF(D5&gt;9000,"COSTOSO","BARATO")</f>
        <v>BARATO</v>
      </c>
      <c r="J5" s="28">
        <f t="shared" ref="J5:J15" si="5">IF(E5&lt;&gt;4900,(C5+D5),POWER(D5,1/2))</f>
        <v>2605</v>
      </c>
      <c r="K5" s="38">
        <f t="shared" ref="K5:K15" si="6">IF(F5+G5&lt;8500,F5/G5,F5*G5)</f>
        <v>5.333333333333333</v>
      </c>
      <c r="L5" s="28" t="b">
        <f t="shared" ref="L5:L15" si="7">IF(H5&gt;38000,D5*(1-5%))</f>
        <v>0</v>
      </c>
      <c r="M5" s="40">
        <f t="shared" ref="M5:M15" si="8">IF(F5&lt;&gt;4060,E5+2000,"NO CUMPLE")</f>
        <v>15000</v>
      </c>
      <c r="N5" s="28" t="b">
        <f t="shared" ref="N5:N15" si="9">IF(C5&gt;8,D5*2.5%)</f>
        <v>0</v>
      </c>
      <c r="O5" s="28" t="b">
        <f t="shared" ref="O5:O15" si="10">IF(E5&lt;5900,POWER(E5,1/2))</f>
        <v>0</v>
      </c>
      <c r="P5" s="28">
        <f t="shared" ref="P5:P15" si="11">IF(F5+G5&lt;&gt;6000,D5*3.5%)</f>
        <v>91.000000000000014</v>
      </c>
      <c r="Q5" s="28" t="str">
        <f t="shared" ref="Q5:Q15" si="12">IF(F5+G5&lt;2500,"BAJO  IMPUESTO","SOBRECOSTO")</f>
        <v>BAJO  IMPUESTO</v>
      </c>
      <c r="R5" s="30" t="str">
        <f t="shared" ref="R5:R15" si="13">IF(AVERAGE(E5:E16)-MAX(H5:H16)=50000,POWER(D5,1/2),"QUÉ CHICHARRON")</f>
        <v>QUÉ CHICHARRON</v>
      </c>
      <c r="S5" s="31">
        <f t="shared" ref="S5:S15" si="14">IF(E5&lt;60000,E5*12%,E5*16%)</f>
        <v>1560</v>
      </c>
      <c r="T5" s="41">
        <f t="shared" ref="T5:T15" si="15">IF(E5&lt;=10000,(50000*(1-2.5%)),(50000*(1-3%)))</f>
        <v>48500</v>
      </c>
    </row>
    <row r="6" spans="1:20" x14ac:dyDescent="0.25">
      <c r="A6" s="27">
        <v>3</v>
      </c>
      <c r="B6" s="32" t="s">
        <v>76</v>
      </c>
      <c r="C6" s="29">
        <v>4</v>
      </c>
      <c r="D6" s="35">
        <v>10500</v>
      </c>
      <c r="E6" s="36">
        <f t="shared" si="0"/>
        <v>42000</v>
      </c>
      <c r="F6" s="37">
        <f t="shared" si="1"/>
        <v>6720</v>
      </c>
      <c r="G6" s="37">
        <f t="shared" si="2"/>
        <v>1260</v>
      </c>
      <c r="H6" s="37">
        <f t="shared" si="3"/>
        <v>34020</v>
      </c>
      <c r="I6" s="28" t="str">
        <f t="shared" si="4"/>
        <v>COSTOSO</v>
      </c>
      <c r="J6" s="28">
        <f t="shared" si="5"/>
        <v>10504</v>
      </c>
      <c r="K6" s="38">
        <f t="shared" si="6"/>
        <v>5.333333333333333</v>
      </c>
      <c r="L6" s="28" t="b">
        <f t="shared" si="7"/>
        <v>0</v>
      </c>
      <c r="M6" s="40">
        <f t="shared" si="8"/>
        <v>44000</v>
      </c>
      <c r="N6" s="28" t="b">
        <f t="shared" si="9"/>
        <v>0</v>
      </c>
      <c r="O6" s="28" t="b">
        <f t="shared" si="10"/>
        <v>0</v>
      </c>
      <c r="P6" s="28">
        <f t="shared" si="11"/>
        <v>367.50000000000006</v>
      </c>
      <c r="Q6" s="28" t="str">
        <f t="shared" si="12"/>
        <v>SOBRECOSTO</v>
      </c>
      <c r="R6" s="30" t="str">
        <f t="shared" si="13"/>
        <v>QUÉ CHICHARRON</v>
      </c>
      <c r="S6" s="31">
        <f t="shared" si="14"/>
        <v>5040</v>
      </c>
      <c r="T6" s="41">
        <f t="shared" si="15"/>
        <v>48500</v>
      </c>
    </row>
    <row r="7" spans="1:20" x14ac:dyDescent="0.25">
      <c r="A7" s="27">
        <v>4</v>
      </c>
      <c r="B7" s="28" t="s">
        <v>20</v>
      </c>
      <c r="C7" s="29">
        <v>10</v>
      </c>
      <c r="D7" s="35">
        <v>5600</v>
      </c>
      <c r="E7" s="36">
        <f t="shared" si="0"/>
        <v>56000</v>
      </c>
      <c r="F7" s="37">
        <f t="shared" si="1"/>
        <v>8960</v>
      </c>
      <c r="G7" s="37">
        <f t="shared" si="2"/>
        <v>1680</v>
      </c>
      <c r="H7" s="37">
        <f t="shared" si="3"/>
        <v>45360</v>
      </c>
      <c r="I7" s="28" t="str">
        <f t="shared" si="4"/>
        <v>BARATO</v>
      </c>
      <c r="J7" s="28">
        <f t="shared" si="5"/>
        <v>5610</v>
      </c>
      <c r="K7" s="39">
        <f t="shared" si="6"/>
        <v>15052800</v>
      </c>
      <c r="L7" s="28">
        <f t="shared" si="7"/>
        <v>5320</v>
      </c>
      <c r="M7" s="40">
        <f t="shared" si="8"/>
        <v>58000</v>
      </c>
      <c r="N7" s="28">
        <f t="shared" si="9"/>
        <v>140</v>
      </c>
      <c r="O7" s="28" t="b">
        <f t="shared" si="10"/>
        <v>0</v>
      </c>
      <c r="P7" s="28">
        <f t="shared" si="11"/>
        <v>196.00000000000003</v>
      </c>
      <c r="Q7" s="28" t="str">
        <f t="shared" si="12"/>
        <v>SOBRECOSTO</v>
      </c>
      <c r="R7" s="30" t="str">
        <f t="shared" si="13"/>
        <v>QUÉ CHICHARRON</v>
      </c>
      <c r="S7" s="31">
        <f t="shared" si="14"/>
        <v>6720</v>
      </c>
      <c r="T7" s="41">
        <f t="shared" si="15"/>
        <v>48500</v>
      </c>
    </row>
    <row r="8" spans="1:20" x14ac:dyDescent="0.25">
      <c r="A8" s="27">
        <v>5</v>
      </c>
      <c r="B8" s="28" t="s">
        <v>21</v>
      </c>
      <c r="C8" s="29">
        <v>5</v>
      </c>
      <c r="D8" s="35">
        <v>3800</v>
      </c>
      <c r="E8" s="36">
        <f t="shared" si="0"/>
        <v>19000</v>
      </c>
      <c r="F8" s="37">
        <f t="shared" si="1"/>
        <v>3040</v>
      </c>
      <c r="G8" s="37">
        <f t="shared" si="2"/>
        <v>570</v>
      </c>
      <c r="H8" s="37">
        <f t="shared" si="3"/>
        <v>15390</v>
      </c>
      <c r="I8" s="28" t="str">
        <f t="shared" si="4"/>
        <v>BARATO</v>
      </c>
      <c r="J8" s="28">
        <f t="shared" si="5"/>
        <v>3805</v>
      </c>
      <c r="K8" s="38">
        <f t="shared" si="6"/>
        <v>5.333333333333333</v>
      </c>
      <c r="L8" s="28" t="b">
        <f t="shared" si="7"/>
        <v>0</v>
      </c>
      <c r="M8" s="40">
        <f t="shared" si="8"/>
        <v>21000</v>
      </c>
      <c r="N8" s="28" t="b">
        <f t="shared" si="9"/>
        <v>0</v>
      </c>
      <c r="O8" s="28" t="b">
        <f t="shared" si="10"/>
        <v>0</v>
      </c>
      <c r="P8" s="28">
        <f t="shared" si="11"/>
        <v>133</v>
      </c>
      <c r="Q8" s="28" t="str">
        <f t="shared" si="12"/>
        <v>SOBRECOSTO</v>
      </c>
      <c r="R8" s="30" t="str">
        <f t="shared" si="13"/>
        <v>QUÉ CHICHARRON</v>
      </c>
      <c r="S8" s="31">
        <f t="shared" si="14"/>
        <v>2280</v>
      </c>
      <c r="T8" s="41">
        <f t="shared" si="15"/>
        <v>48500</v>
      </c>
    </row>
    <row r="9" spans="1:20" x14ac:dyDescent="0.25">
      <c r="A9" s="27">
        <v>6</v>
      </c>
      <c r="B9" s="28" t="s">
        <v>22</v>
      </c>
      <c r="C9" s="29">
        <v>8</v>
      </c>
      <c r="D9" s="35">
        <v>2300</v>
      </c>
      <c r="E9" s="36">
        <f t="shared" si="0"/>
        <v>18400</v>
      </c>
      <c r="F9" s="37">
        <f t="shared" si="1"/>
        <v>2944</v>
      </c>
      <c r="G9" s="37">
        <f t="shared" si="2"/>
        <v>552</v>
      </c>
      <c r="H9" s="37">
        <f t="shared" si="3"/>
        <v>14904</v>
      </c>
      <c r="I9" s="28" t="str">
        <f t="shared" si="4"/>
        <v>BARATO</v>
      </c>
      <c r="J9" s="28">
        <f t="shared" si="5"/>
        <v>2308</v>
      </c>
      <c r="K9" s="38">
        <f t="shared" si="6"/>
        <v>5.333333333333333</v>
      </c>
      <c r="L9" s="28" t="b">
        <f t="shared" si="7"/>
        <v>0</v>
      </c>
      <c r="M9" s="40">
        <f t="shared" si="8"/>
        <v>20400</v>
      </c>
      <c r="N9" s="28" t="b">
        <f t="shared" si="9"/>
        <v>0</v>
      </c>
      <c r="O9" s="28" t="b">
        <f t="shared" si="10"/>
        <v>0</v>
      </c>
      <c r="P9" s="28">
        <f t="shared" si="11"/>
        <v>80.500000000000014</v>
      </c>
      <c r="Q9" s="28" t="str">
        <f t="shared" si="12"/>
        <v>SOBRECOSTO</v>
      </c>
      <c r="R9" s="30" t="str">
        <f t="shared" si="13"/>
        <v>QUÉ CHICHARRON</v>
      </c>
      <c r="S9" s="31">
        <f t="shared" si="14"/>
        <v>2208</v>
      </c>
      <c r="T9" s="41">
        <f t="shared" si="15"/>
        <v>48500</v>
      </c>
    </row>
    <row r="10" spans="1:20" x14ac:dyDescent="0.25">
      <c r="A10" s="27">
        <v>7</v>
      </c>
      <c r="B10" s="28" t="s">
        <v>23</v>
      </c>
      <c r="C10" s="29">
        <v>3</v>
      </c>
      <c r="D10" s="35">
        <v>900</v>
      </c>
      <c r="E10" s="36">
        <f t="shared" si="0"/>
        <v>2700</v>
      </c>
      <c r="F10" s="37">
        <f t="shared" si="1"/>
        <v>432</v>
      </c>
      <c r="G10" s="37">
        <f t="shared" si="2"/>
        <v>81</v>
      </c>
      <c r="H10" s="37">
        <f t="shared" si="3"/>
        <v>2187</v>
      </c>
      <c r="I10" s="28" t="str">
        <f t="shared" si="4"/>
        <v>BARATO</v>
      </c>
      <c r="J10" s="28">
        <f t="shared" si="5"/>
        <v>903</v>
      </c>
      <c r="K10" s="38">
        <f t="shared" si="6"/>
        <v>5.333333333333333</v>
      </c>
      <c r="L10" s="28" t="b">
        <f t="shared" si="7"/>
        <v>0</v>
      </c>
      <c r="M10" s="40">
        <f t="shared" si="8"/>
        <v>4700</v>
      </c>
      <c r="N10" s="28" t="b">
        <f t="shared" si="9"/>
        <v>0</v>
      </c>
      <c r="O10" s="38">
        <f t="shared" si="10"/>
        <v>51.96152422706632</v>
      </c>
      <c r="P10" s="28">
        <f t="shared" si="11"/>
        <v>31.500000000000004</v>
      </c>
      <c r="Q10" s="28" t="str">
        <f t="shared" si="12"/>
        <v>BAJO  IMPUESTO</v>
      </c>
      <c r="R10" s="30" t="str">
        <f t="shared" si="13"/>
        <v>QUÉ CHICHARRON</v>
      </c>
      <c r="S10" s="31">
        <f t="shared" si="14"/>
        <v>324</v>
      </c>
      <c r="T10" s="41">
        <f t="shared" si="15"/>
        <v>48750</v>
      </c>
    </row>
    <row r="11" spans="1:20" x14ac:dyDescent="0.25">
      <c r="A11" s="27">
        <v>8</v>
      </c>
      <c r="B11" s="32" t="s">
        <v>77</v>
      </c>
      <c r="C11" s="29">
        <v>11</v>
      </c>
      <c r="D11" s="35">
        <v>4010</v>
      </c>
      <c r="E11" s="36">
        <f t="shared" si="0"/>
        <v>44110</v>
      </c>
      <c r="F11" s="37">
        <f t="shared" si="1"/>
        <v>7057.6</v>
      </c>
      <c r="G11" s="37">
        <f t="shared" si="2"/>
        <v>1323.3</v>
      </c>
      <c r="H11" s="37">
        <f t="shared" si="3"/>
        <v>35729.1</v>
      </c>
      <c r="I11" s="28" t="str">
        <f t="shared" si="4"/>
        <v>BARATO</v>
      </c>
      <c r="J11" s="28">
        <f t="shared" si="5"/>
        <v>4021</v>
      </c>
      <c r="K11" s="38">
        <f t="shared" si="6"/>
        <v>5.3333333333333339</v>
      </c>
      <c r="L11" s="28" t="b">
        <f t="shared" si="7"/>
        <v>0</v>
      </c>
      <c r="M11" s="40">
        <f t="shared" si="8"/>
        <v>46110</v>
      </c>
      <c r="N11" s="28">
        <f t="shared" si="9"/>
        <v>100.25</v>
      </c>
      <c r="O11" s="28" t="b">
        <f t="shared" si="10"/>
        <v>0</v>
      </c>
      <c r="P11" s="28">
        <f t="shared" si="11"/>
        <v>140.35000000000002</v>
      </c>
      <c r="Q11" s="28" t="str">
        <f t="shared" si="12"/>
        <v>SOBRECOSTO</v>
      </c>
      <c r="R11" s="30" t="str">
        <f t="shared" si="13"/>
        <v>QUÉ CHICHARRON</v>
      </c>
      <c r="S11" s="31">
        <f t="shared" si="14"/>
        <v>5293.2</v>
      </c>
      <c r="T11" s="41">
        <f t="shared" si="15"/>
        <v>48500</v>
      </c>
    </row>
    <row r="12" spans="1:20" x14ac:dyDescent="0.25">
      <c r="A12" s="27">
        <v>9</v>
      </c>
      <c r="B12" s="28" t="s">
        <v>24</v>
      </c>
      <c r="C12" s="29">
        <v>7</v>
      </c>
      <c r="D12" s="35">
        <v>2900</v>
      </c>
      <c r="E12" s="36">
        <f t="shared" si="0"/>
        <v>20300</v>
      </c>
      <c r="F12" s="37">
        <f t="shared" si="1"/>
        <v>3248</v>
      </c>
      <c r="G12" s="37">
        <f t="shared" si="2"/>
        <v>609</v>
      </c>
      <c r="H12" s="37">
        <f t="shared" si="3"/>
        <v>16443</v>
      </c>
      <c r="I12" s="28" t="str">
        <f t="shared" si="4"/>
        <v>BARATO</v>
      </c>
      <c r="J12" s="28">
        <f t="shared" si="5"/>
        <v>2907</v>
      </c>
      <c r="K12" s="38">
        <f t="shared" si="6"/>
        <v>5.333333333333333</v>
      </c>
      <c r="L12" s="28" t="b">
        <f t="shared" si="7"/>
        <v>0</v>
      </c>
      <c r="M12" s="40">
        <f t="shared" si="8"/>
        <v>22300</v>
      </c>
      <c r="N12" s="28" t="b">
        <f t="shared" si="9"/>
        <v>0</v>
      </c>
      <c r="O12" s="28" t="b">
        <f t="shared" si="10"/>
        <v>0</v>
      </c>
      <c r="P12" s="28">
        <f t="shared" si="11"/>
        <v>101.50000000000001</v>
      </c>
      <c r="Q12" s="28" t="str">
        <f t="shared" si="12"/>
        <v>SOBRECOSTO</v>
      </c>
      <c r="R12" s="30" t="str">
        <f t="shared" si="13"/>
        <v>QUÉ CHICHARRON</v>
      </c>
      <c r="S12" s="31">
        <f t="shared" si="14"/>
        <v>2436</v>
      </c>
      <c r="T12" s="41">
        <f t="shared" si="15"/>
        <v>48500</v>
      </c>
    </row>
    <row r="13" spans="1:20" x14ac:dyDescent="0.25">
      <c r="A13" s="27">
        <v>10</v>
      </c>
      <c r="B13" s="28" t="s">
        <v>25</v>
      </c>
      <c r="C13" s="29">
        <v>6</v>
      </c>
      <c r="D13" s="35">
        <v>4600</v>
      </c>
      <c r="E13" s="36">
        <f t="shared" si="0"/>
        <v>27600</v>
      </c>
      <c r="F13" s="37">
        <f t="shared" si="1"/>
        <v>4416</v>
      </c>
      <c r="G13" s="37">
        <f t="shared" si="2"/>
        <v>828</v>
      </c>
      <c r="H13" s="37">
        <f t="shared" si="3"/>
        <v>22356</v>
      </c>
      <c r="I13" s="28" t="str">
        <f t="shared" si="4"/>
        <v>BARATO</v>
      </c>
      <c r="J13" s="28">
        <f t="shared" si="5"/>
        <v>4606</v>
      </c>
      <c r="K13" s="38">
        <f t="shared" si="6"/>
        <v>5.333333333333333</v>
      </c>
      <c r="L13" s="28" t="b">
        <f t="shared" si="7"/>
        <v>0</v>
      </c>
      <c r="M13" s="40">
        <f t="shared" si="8"/>
        <v>29600</v>
      </c>
      <c r="N13" s="28" t="b">
        <f t="shared" si="9"/>
        <v>0</v>
      </c>
      <c r="O13" s="28" t="b">
        <f t="shared" si="10"/>
        <v>0</v>
      </c>
      <c r="P13" s="28">
        <f t="shared" si="11"/>
        <v>161.00000000000003</v>
      </c>
      <c r="Q13" s="28" t="str">
        <f t="shared" si="12"/>
        <v>SOBRECOSTO</v>
      </c>
      <c r="R13" s="30" t="str">
        <f t="shared" si="13"/>
        <v>QUÉ CHICHARRON</v>
      </c>
      <c r="S13" s="31">
        <f t="shared" si="14"/>
        <v>3312</v>
      </c>
      <c r="T13" s="41">
        <f t="shared" si="15"/>
        <v>48500</v>
      </c>
    </row>
    <row r="14" spans="1:20" x14ac:dyDescent="0.25">
      <c r="A14" s="27">
        <v>11</v>
      </c>
      <c r="B14" s="32" t="s">
        <v>75</v>
      </c>
      <c r="C14" s="29">
        <v>9</v>
      </c>
      <c r="D14" s="35">
        <v>9800</v>
      </c>
      <c r="E14" s="36">
        <f t="shared" si="0"/>
        <v>88200</v>
      </c>
      <c r="F14" s="37">
        <f t="shared" si="1"/>
        <v>14112</v>
      </c>
      <c r="G14" s="37">
        <f t="shared" si="2"/>
        <v>2646</v>
      </c>
      <c r="H14" s="37">
        <f t="shared" si="3"/>
        <v>71442</v>
      </c>
      <c r="I14" s="28" t="str">
        <f t="shared" si="4"/>
        <v>COSTOSO</v>
      </c>
      <c r="J14" s="28">
        <f t="shared" si="5"/>
        <v>9809</v>
      </c>
      <c r="K14" s="39">
        <f t="shared" si="6"/>
        <v>37340352</v>
      </c>
      <c r="L14" s="28">
        <f t="shared" si="7"/>
        <v>9310</v>
      </c>
      <c r="M14" s="40">
        <f t="shared" si="8"/>
        <v>90200</v>
      </c>
      <c r="N14" s="28">
        <f t="shared" si="9"/>
        <v>245</v>
      </c>
      <c r="O14" s="28" t="b">
        <f t="shared" si="10"/>
        <v>0</v>
      </c>
      <c r="P14" s="28">
        <f t="shared" si="11"/>
        <v>343.00000000000006</v>
      </c>
      <c r="Q14" s="28" t="str">
        <f t="shared" si="12"/>
        <v>SOBRECOSTO</v>
      </c>
      <c r="R14" s="30" t="str">
        <f t="shared" si="13"/>
        <v>QUÉ CHICHARRON</v>
      </c>
      <c r="S14" s="31">
        <f t="shared" si="14"/>
        <v>14112</v>
      </c>
      <c r="T14" s="41">
        <f t="shared" si="15"/>
        <v>48500</v>
      </c>
    </row>
    <row r="15" spans="1:20" x14ac:dyDescent="0.25">
      <c r="A15" s="27">
        <v>12</v>
      </c>
      <c r="B15" s="32" t="s">
        <v>78</v>
      </c>
      <c r="C15" s="29">
        <v>2</v>
      </c>
      <c r="D15" s="35">
        <v>10600</v>
      </c>
      <c r="E15" s="36">
        <f t="shared" si="0"/>
        <v>21200</v>
      </c>
      <c r="F15" s="37">
        <f t="shared" si="1"/>
        <v>3392</v>
      </c>
      <c r="G15" s="37">
        <f t="shared" si="2"/>
        <v>636</v>
      </c>
      <c r="H15" s="37">
        <f t="shared" si="3"/>
        <v>17172</v>
      </c>
      <c r="I15" s="28" t="str">
        <f t="shared" si="4"/>
        <v>COSTOSO</v>
      </c>
      <c r="J15" s="28">
        <f t="shared" si="5"/>
        <v>10602</v>
      </c>
      <c r="K15" s="38">
        <f t="shared" si="6"/>
        <v>5.333333333333333</v>
      </c>
      <c r="L15" s="28" t="b">
        <f t="shared" si="7"/>
        <v>0</v>
      </c>
      <c r="M15" s="40">
        <f t="shared" si="8"/>
        <v>23200</v>
      </c>
      <c r="N15" s="28" t="b">
        <f t="shared" si="9"/>
        <v>0</v>
      </c>
      <c r="O15" s="28" t="b">
        <f t="shared" si="10"/>
        <v>0</v>
      </c>
      <c r="P15" s="28">
        <f t="shared" si="11"/>
        <v>371.00000000000006</v>
      </c>
      <c r="Q15" s="28" t="str">
        <f t="shared" si="12"/>
        <v>SOBRECOSTO</v>
      </c>
      <c r="R15" s="30" t="str">
        <f t="shared" si="13"/>
        <v>QUÉ CHICHARRON</v>
      </c>
      <c r="S15" s="31">
        <f t="shared" si="14"/>
        <v>2544</v>
      </c>
      <c r="T15" s="41">
        <f t="shared" si="15"/>
        <v>48500</v>
      </c>
    </row>
    <row r="16" spans="1:20" x14ac:dyDescent="0.25">
      <c r="A16" s="44" t="s">
        <v>26</v>
      </c>
      <c r="B16" s="44"/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5"/>
    </row>
    <row r="17" spans="1:20" x14ac:dyDescent="0.25">
      <c r="A17" s="44"/>
      <c r="B17" s="44"/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5"/>
    </row>
    <row r="18" spans="1:20" x14ac:dyDescent="0.2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6"/>
      <c r="T18" s="6"/>
    </row>
    <row r="19" spans="1:20" x14ac:dyDescent="0.25">
      <c r="A19" s="2" t="s">
        <v>81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</row>
    <row r="20" spans="1:20" x14ac:dyDescent="0.25">
      <c r="A20" s="2" t="s">
        <v>82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</row>
    <row r="21" spans="1:20" x14ac:dyDescent="0.25">
      <c r="A21" s="2" t="s">
        <v>83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</row>
    <row r="22" spans="1:20" x14ac:dyDescent="0.25">
      <c r="A22" s="2" t="s">
        <v>84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</row>
    <row r="23" spans="1:20" x14ac:dyDescent="0.25">
      <c r="A23" s="2" t="s">
        <v>85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</row>
    <row r="24" spans="1:20" x14ac:dyDescent="0.25">
      <c r="A24" s="2" t="s">
        <v>27</v>
      </c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</row>
    <row r="25" spans="1:20" x14ac:dyDescent="0.25">
      <c r="A25" s="2" t="s">
        <v>86</v>
      </c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</row>
    <row r="26" spans="1:20" x14ac:dyDescent="0.25">
      <c r="A26" s="2" t="s">
        <v>28</v>
      </c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</row>
    <row r="27" spans="1:20" x14ac:dyDescent="0.25">
      <c r="A27" s="2" t="s">
        <v>29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</row>
    <row r="28" spans="1:20" x14ac:dyDescent="0.25">
      <c r="A28" s="2" t="s">
        <v>30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</row>
    <row r="29" spans="1:20" x14ac:dyDescent="0.25">
      <c r="A29" s="2" t="s">
        <v>31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</row>
    <row r="30" spans="1:20" x14ac:dyDescent="0.25">
      <c r="A30" s="2" t="s">
        <v>87</v>
      </c>
      <c r="B30" s="1"/>
      <c r="C30" s="1"/>
      <c r="D30" s="8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</row>
  </sheetData>
  <mergeCells count="2">
    <mergeCell ref="B1:T2"/>
    <mergeCell ref="A16:T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Condicionales 1</vt:lpstr>
      <vt:lpstr>Condicionales 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Tomás Herrera</dc:creator>
  <cp:lastModifiedBy>Tomás</cp:lastModifiedBy>
  <dcterms:created xsi:type="dcterms:W3CDTF">2014-06-25T15:41:48Z</dcterms:created>
  <dcterms:modified xsi:type="dcterms:W3CDTF">2014-07-15T22:15:15Z</dcterms:modified>
  <cp:contentStatus/>
</cp:coreProperties>
</file>